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2"/>
  </sheets>
  <definedNames>
    <definedName function="false" hidden="false" localSheetId="0" name="_xlnm.Print_Area" vbProcedure="false">Tabelle1!$A$1:$E$70</definedName>
    <definedName function="false" hidden="false" name="Rate" vbProcedure="false">Tabelle1!$C$19</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<sst xmlns="http://schemas.openxmlformats.org/spreadsheetml/2006/main" count="43" uniqueCount="33">
  <si>
    <t xml:space="preserve">www.verbraucherzentrale.it</t>
  </si>
  <si>
    <t xml:space="preserve">Stundung Darlehen: Übersicht der Optionen</t>
  </si>
  <si>
    <r>
      <rPr>
        <sz val="10"/>
        <rFont val="Calibri"/>
        <family val="2"/>
        <charset val="1"/>
      </rPr>
      <t xml:space="preserve">Wichtig: die Berechnungen erfolgen anhand entsprechender Formeln, die tatsächlichen Bedingungen werden aller Wahrscheinlichkeit nach von den Ergebnissen abweichen, da z.B. Kosten pro Rate oder Zinssatzänderungen bei variablen Darlehen nicht berücksichtigt werden können. </t>
    </r>
    <r>
      <rPr>
        <b val="true"/>
        <sz val="10"/>
        <rFont val="Calibri"/>
        <family val="2"/>
      </rPr>
      <t xml:space="preserve">Die Ergebnisse sind daher nur indikativ!</t>
    </r>
  </si>
  <si>
    <t xml:space="preserve">Nur gelb hinterlegte Zellen sind auszufüllen.</t>
  </si>
  <si>
    <t xml:space="preserve">Darlehensbetrag</t>
  </si>
  <si>
    <t xml:space="preserve">Gesamtlaufzeit (Monate)</t>
  </si>
  <si>
    <t xml:space="preserve">schon bezahlte Monate</t>
  </si>
  <si>
    <t xml:space="preserve">noch zu bezahlende Monate</t>
  </si>
  <si>
    <t xml:space="preserve">Zinssatz</t>
  </si>
  <si>
    <t xml:space="preserve">Rate</t>
  </si>
  <si>
    <t xml:space="preserve">Gesamtkosten Normalfall</t>
  </si>
  <si>
    <t xml:space="preserve">Option: Stundung um 12 Monate, Zinsen werden bezahlt, Laufzeit bleibt gleich</t>
  </si>
  <si>
    <t xml:space="preserve">Differenz*</t>
  </si>
  <si>
    <t xml:space="preserve">Gesamtkosten</t>
  </si>
  <si>
    <t xml:space="preserve">Für 12 Monate werden nur Zinsen bezahlt, je</t>
  </si>
  <si>
    <t xml:space="preserve">Neue Rate (ab Ende Stundung bis Ende Laufzeit)</t>
  </si>
  <si>
    <t xml:space="preserve">Option: Stundung um 12 Monate, Zinsen werden bezahlt, Laufzeit wird um 12 Monate verlängert</t>
  </si>
  <si>
    <t xml:space="preserve">Rate bleibt gleich (ab Ende Stundung bis neues Laufzeitende)</t>
  </si>
  <si>
    <t xml:space="preserve">Option: Stundung um 12 Monate, im Zeitraum werden keine Zinsen bezahlt, Laufzeit bleibt gleich</t>
  </si>
  <si>
    <t xml:space="preserve">Option: Stundung um 12 Monate, im Zeitraum werden keine Zinsen bezahlt, Laufzeit wird um 12 Monate verlängert</t>
  </si>
  <si>
    <t xml:space="preserve">Option: Verlängerung um 24 Monate</t>
  </si>
  <si>
    <t xml:space="preserve">Neue Rate (bis zum neuen Laufzeitende)</t>
  </si>
  <si>
    <t xml:space="preserve">Option: Garantiefonds – Stundung um 18 Monate, im Zeitraum werden 50% der Zinsen bezahlt (der Fonds zahlt die anderen 50%) - nur für Darlehen bis 250.000 Euro möglich!</t>
  </si>
  <si>
    <t xml:space="preserve">Zinskosten</t>
  </si>
  <si>
    <t xml:space="preserve">Für 18 Monate werden nur 50% der Zinsen bezahlt, je</t>
  </si>
  <si>
    <t xml:space="preserve">Option: Stundung um 12 Monate + Verlängerung um 24 Monate, im Zeitraum werden keine Zinsen bezahlt</t>
  </si>
  <si>
    <t xml:space="preserve">Neue Rate (ab Ende Stundung bis neues Laufzeitende)</t>
  </si>
  <si>
    <t xml:space="preserve">*Differenz zu Kosten im Normalfall, ergibt sich, da im Stundungszeitraum kein Kapital zurückgezahlt wird, oder weil sich die Laufzeit ändert</t>
  </si>
  <si>
    <t xml:space="preserve">i</t>
  </si>
  <si>
    <t xml:space="preserve">q</t>
  </si>
  <si>
    <t xml:space="preserve">Zinsen 1. Rate</t>
  </si>
  <si>
    <t xml:space="preserve">Restkapital</t>
  </si>
  <si>
    <t xml:space="preserve">Zinsen</t>
  </si>
</sst>
</file>

<file path=xl/styles.xml><?xml version="1.0" encoding="utf-8"?>
<styleSheet xmlns="http://schemas.openxmlformats.org/spreadsheetml/2006/main">
  <numFmts count="5">
    <numFmt numFmtId="164" formatCode="General"/>
    <numFmt numFmtId="165" formatCode="DD/MM/YYYY"/>
    <numFmt numFmtId="166" formatCode="DD/MM/YY"/>
    <numFmt numFmtId="167" formatCode="#,##0.00\ [$€-407];[RED]\-#,##0.00\ [$€-407]"/>
    <numFmt numFmtId="168" formatCode="0.00%"/>
  </numFmts>
  <fonts count="22">
    <font>
      <sz val="10"/>
      <name val="Arial"/>
      <family val="2"/>
    </font>
    <font>
      <sz val="10"/>
      <name val="Arial"/>
      <family val="0"/>
    </font>
    <font>
      <sz val="10"/>
      <name val="Arial"/>
      <family val="0"/>
    </font>
    <font>
      <sz val="10"/>
      <name val="Arial"/>
      <family val="0"/>
    </font>
    <font>
      <b val="true"/>
      <sz val="24"/>
      <color rgb="FF000000"/>
      <name val="Arial"/>
      <family val="2"/>
    </font>
    <font>
      <sz val="18"/>
      <color rgb="FF000000"/>
      <name val="Arial"/>
      <family val="2"/>
    </font>
    <font>
      <sz val="12"/>
      <color rgb="FF000000"/>
      <name val="Arial"/>
      <family val="2"/>
    </font>
    <font>
      <sz val="10"/>
      <color rgb="FF333333"/>
      <name val="Arial"/>
      <family val="2"/>
    </font>
    <font>
      <i val="true"/>
      <sz val="10"/>
      <color rgb="FF808080"/>
      <name val="Arial"/>
      <family val="2"/>
    </font>
    <font>
      <u val="single"/>
      <sz val="10"/>
      <color rgb="FF0000EE"/>
      <name val="Arial"/>
      <family val="2"/>
    </font>
    <font>
      <sz val="10"/>
      <color rgb="FF006600"/>
      <name val="Arial"/>
      <family val="2"/>
    </font>
    <font>
      <sz val="10"/>
      <color rgb="FF996600"/>
      <name val="Arial"/>
      <family val="2"/>
    </font>
    <font>
      <sz val="10"/>
      <color rgb="FFCC0000"/>
      <name val="Arial"/>
      <family val="2"/>
    </font>
    <font>
      <b val="true"/>
      <sz val="10"/>
      <color rgb="FFFFFFFF"/>
      <name val="Arial"/>
      <family val="2"/>
    </font>
    <font>
      <b val="true"/>
      <sz val="10"/>
      <color rgb="FF000000"/>
      <name val="Arial"/>
      <family val="2"/>
    </font>
    <font>
      <sz val="10"/>
      <color rgb="FFFFFFFF"/>
      <name val="Arial"/>
      <family val="2"/>
    </font>
    <font>
      <sz val="10"/>
      <name val="Calibri"/>
      <family val="2"/>
      <charset val="1"/>
    </font>
    <font>
      <b val="true"/>
      <sz val="14"/>
      <name val="Calibri"/>
      <family val="2"/>
      <charset val="1"/>
    </font>
    <font>
      <b val="true"/>
      <sz val="10"/>
      <name val="Calibri"/>
      <family val="2"/>
    </font>
    <font>
      <b val="true"/>
      <sz val="10"/>
      <name val="Calibri"/>
      <family val="2"/>
      <charset val="1"/>
    </font>
    <font>
      <i val="true"/>
      <sz val="10"/>
      <name val="Calibri"/>
      <family val="2"/>
      <charset val="1"/>
    </font>
    <font>
      <sz val="10"/>
      <color rgb="FFCCCCCC"/>
      <name val="Calibri"/>
      <family val="2"/>
      <charset val="1"/>
    </font>
  </fonts>
  <fills count="10">
    <fill>
      <patternFill patternType="none"/>
    </fill>
    <fill>
      <patternFill patternType="gray125"/>
    </fill>
    <fill>
      <patternFill patternType="solid">
        <fgColor rgb="FFFFFFCC"/>
        <bgColor rgb="FFFFFBCC"/>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CCCCCC"/>
      </patternFill>
    </fill>
    <fill>
      <patternFill patternType="solid">
        <fgColor rgb="FFFFFBCC"/>
        <bgColor rgb="FFFFFFCC"/>
      </patternFill>
    </fill>
  </fills>
  <borders count="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 borderId="0" applyFont="true" applyBorder="false" applyAlignment="true" applyProtection="false">
      <alignment horizontal="general" vertical="bottom" textRotation="0" wrapText="false" indent="0" shrinkToFit="false"/>
    </xf>
    <xf numFmtId="164" fontId="12" fillId="4"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5"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6" borderId="0" applyFont="true" applyBorder="false" applyAlignment="true" applyProtection="false">
      <alignment horizontal="general" vertical="bottom" textRotation="0" wrapText="false" indent="0" shrinkToFit="false"/>
    </xf>
    <xf numFmtId="164" fontId="15" fillId="7" borderId="0" applyFont="true" applyBorder="false" applyAlignment="true" applyProtection="false">
      <alignment horizontal="general" vertical="bottom" textRotation="0" wrapText="false" indent="0" shrinkToFit="false"/>
    </xf>
    <xf numFmtId="164" fontId="14" fillId="8" borderId="0" applyFont="true" applyBorder="false" applyAlignment="true" applyProtection="false">
      <alignment horizontal="general" vertical="bottom" textRotation="0" wrapText="false" indent="0" shrinkToFit="false"/>
    </xf>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5" fontId="16" fillId="0" borderId="0" xfId="0" applyFont="true" applyBorder="false" applyAlignment="false" applyProtection="false">
      <alignment horizontal="general" vertical="bottom" textRotation="0" wrapText="false" indent="0" shrinkToFit="false"/>
      <protection locked="true" hidden="false"/>
    </xf>
    <xf numFmtId="166" fontId="16"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justify"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7" fontId="19" fillId="9" borderId="0" xfId="0" applyFont="true" applyBorder="false" applyAlignment="false" applyProtection="false">
      <alignment horizontal="general" vertical="bottom" textRotation="0" wrapText="false" indent="0" shrinkToFit="false"/>
      <protection locked="true" hidden="false"/>
    </xf>
    <xf numFmtId="164" fontId="16" fillId="9" borderId="0" xfId="0" applyFont="true" applyBorder="false" applyAlignment="false" applyProtection="false">
      <alignment horizontal="general" vertical="bottom" textRotation="0" wrapText="false" indent="0" shrinkToFit="false"/>
      <protection locked="true" hidden="false"/>
    </xf>
    <xf numFmtId="168" fontId="16" fillId="9" borderId="0" xfId="0" applyFont="true" applyBorder="false" applyAlignment="false" applyProtection="false">
      <alignment horizontal="general" vertical="bottom" textRotation="0" wrapText="false" indent="0" shrinkToFit="false"/>
      <protection locked="true" hidden="false"/>
    </xf>
    <xf numFmtId="167" fontId="1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true" applyAlignment="true" applyProtection="false">
      <alignment horizontal="left" vertical="center" textRotation="0" wrapText="false" indent="0" shrinkToFit="false"/>
      <protection locked="true" hidden="false"/>
    </xf>
    <xf numFmtId="167" fontId="16"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true" applyAlignment="true" applyProtection="false">
      <alignment horizontal="left"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7" fontId="21" fillId="0" borderId="0" xfId="0" applyFont="true" applyBorder="false" applyAlignment="false" applyProtection="false">
      <alignment horizontal="general" vertical="bottom"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Hyperlink" xfId="26" builtinId="53" customBuiltin="true"/>
    <cellStyle name="Status" xfId="27" builtinId="53" customBuiltin="true"/>
    <cellStyle name="Good" xfId="28" builtinId="53" customBuiltin="true"/>
    <cellStyle name="Neutral" xfId="29" builtinId="53" customBuiltin="true"/>
    <cellStyle name="Bad" xfId="30" builtinId="53" customBuiltin="true"/>
    <cellStyle name="Warning" xfId="31" builtinId="53" customBuiltin="true"/>
    <cellStyle name="Error" xfId="32" builtinId="53" customBuiltin="true"/>
    <cellStyle name="Accent" xfId="33" builtinId="53" customBuiltin="true"/>
    <cellStyle name="Accent 1" xfId="34" builtinId="53" customBuiltin="true"/>
    <cellStyle name="Accent 2" xfId="35" builtinId="53" customBuiltin="true"/>
    <cellStyle name="Accent 3" xfId="36" builtinId="53" customBuiltin="true"/>
  </cellStyles>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CCCCC"/>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BCC"/>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E78"/>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H7" activeCellId="0" sqref="H7"/>
    </sheetView>
  </sheetViews>
  <sheetFormatPr defaultRowHeight="12.8" zeroHeight="false" outlineLevelRow="0" outlineLevelCol="0"/>
  <cols>
    <col collapsed="false" customWidth="false" hidden="false" outlineLevel="0" max="1" min="1" style="1" width="11.52"/>
    <col collapsed="false" customWidth="true" hidden="false" outlineLevel="0" max="2" min="2" style="1" width="46.36"/>
    <col collapsed="false" customWidth="true" hidden="false" outlineLevel="0" max="3" min="3" style="1" width="24.49"/>
    <col collapsed="false" customWidth="true" hidden="false" outlineLevel="0" max="4" min="4" style="1" width="4.29"/>
    <col collapsed="false" customWidth="true" hidden="false" outlineLevel="0" max="5" min="5" style="1" width="10.92"/>
    <col collapsed="false" customWidth="false" hidden="false" outlineLevel="0" max="1025" min="6" style="1" width="11.52"/>
  </cols>
  <sheetData>
    <row r="1" customFormat="false" ht="12.8" hidden="false" customHeight="false" outlineLevel="0" collapsed="false">
      <c r="A1" s="1" t="s">
        <v>0</v>
      </c>
      <c r="E1" s="2" t="n">
        <v>43944</v>
      </c>
    </row>
    <row r="2" customFormat="false" ht="7.1" hidden="false" customHeight="true" outlineLevel="0" collapsed="false">
      <c r="E2" s="3"/>
    </row>
    <row r="3" customFormat="false" ht="17.35" hidden="false" customHeight="false" outlineLevel="0" collapsed="false">
      <c r="A3" s="4" t="s">
        <v>1</v>
      </c>
      <c r="B3" s="4"/>
      <c r="C3" s="4"/>
      <c r="D3" s="4"/>
      <c r="E3" s="4"/>
    </row>
    <row r="4" customFormat="false" ht="7.1" hidden="false" customHeight="true" outlineLevel="0" collapsed="false"/>
    <row r="5" customFormat="false" ht="40.05" hidden="false" customHeight="true" outlineLevel="0" collapsed="false">
      <c r="A5" s="5" t="s">
        <v>2</v>
      </c>
      <c r="B5" s="5"/>
      <c r="C5" s="5"/>
      <c r="D5" s="5"/>
      <c r="E5" s="5"/>
    </row>
    <row r="6" customFormat="false" ht="7.1" hidden="false" customHeight="true" outlineLevel="0" collapsed="false"/>
    <row r="7" customFormat="false" ht="12.8" hidden="false" customHeight="false" outlineLevel="0" collapsed="false">
      <c r="A7" s="1" t="s">
        <v>3</v>
      </c>
    </row>
    <row r="9" customFormat="false" ht="12.8" hidden="false" customHeight="false" outlineLevel="0" collapsed="false">
      <c r="B9" s="6" t="s">
        <v>4</v>
      </c>
      <c r="C9" s="7" t="n">
        <v>240000</v>
      </c>
    </row>
    <row r="10" customFormat="false" ht="7.1" hidden="false" customHeight="true" outlineLevel="0" collapsed="false"/>
    <row r="11" customFormat="false" ht="12.8" hidden="false" customHeight="false" outlineLevel="0" collapsed="false">
      <c r="B11" s="1" t="s">
        <v>5</v>
      </c>
      <c r="C11" s="8" t="n">
        <v>300</v>
      </c>
    </row>
    <row r="12" customFormat="false" ht="7.1" hidden="false" customHeight="true" outlineLevel="0" collapsed="false"/>
    <row r="13" customFormat="false" ht="12.8" hidden="false" customHeight="false" outlineLevel="0" collapsed="false">
      <c r="B13" s="1" t="s">
        <v>6</v>
      </c>
      <c r="C13" s="8" t="n">
        <v>60</v>
      </c>
    </row>
    <row r="14" customFormat="false" ht="7.1" hidden="false" customHeight="true" outlineLevel="0" collapsed="false"/>
    <row r="15" customFormat="false" ht="12.8" hidden="false" customHeight="false" outlineLevel="0" collapsed="false">
      <c r="B15" s="1" t="s">
        <v>7</v>
      </c>
      <c r="C15" s="1" t="n">
        <f aca="false">C11-C13</f>
        <v>240</v>
      </c>
    </row>
    <row r="16" customFormat="false" ht="7.1" hidden="false" customHeight="true" outlineLevel="0" collapsed="false"/>
    <row r="17" customFormat="false" ht="12.8" hidden="false" customHeight="false" outlineLevel="0" collapsed="false">
      <c r="B17" s="1" t="s">
        <v>8</v>
      </c>
      <c r="C17" s="9" t="n">
        <v>0.015</v>
      </c>
    </row>
    <row r="18" customFormat="false" ht="7.1" hidden="false" customHeight="true" outlineLevel="0" collapsed="false"/>
    <row r="19" customFormat="false" ht="12.8" hidden="false" customHeight="false" outlineLevel="0" collapsed="false">
      <c r="B19" s="1" t="s">
        <v>9</v>
      </c>
      <c r="C19" s="10" t="n">
        <f aca="false">C9*(((C73^C11)*C72/((C73^C11)-1)))</f>
        <v>959.847182967255</v>
      </c>
    </row>
    <row r="20" customFormat="false" ht="7.1" hidden="false" customHeight="true" outlineLevel="0" collapsed="false"/>
    <row r="21" customFormat="false" ht="7.1" hidden="false" customHeight="true" outlineLevel="0" collapsed="false"/>
    <row r="22" customFormat="false" ht="12.8" hidden="false" customHeight="false" outlineLevel="0" collapsed="false">
      <c r="B22" s="6" t="s">
        <v>10</v>
      </c>
      <c r="C22" s="10" t="n">
        <f aca="false">C19*C11</f>
        <v>287954.154890176</v>
      </c>
    </row>
    <row r="24" customFormat="false" ht="12.75" hidden="false" customHeight="true" outlineLevel="0" collapsed="false"/>
    <row r="25" customFormat="false" ht="12.75" hidden="false" customHeight="true" outlineLevel="0" collapsed="false">
      <c r="A25" s="11" t="s">
        <v>11</v>
      </c>
      <c r="B25" s="11"/>
      <c r="C25" s="11"/>
      <c r="D25" s="11"/>
      <c r="E25" s="6" t="s">
        <v>12</v>
      </c>
    </row>
    <row r="26" customFormat="false" ht="5.65" hidden="false" customHeight="true" outlineLevel="0" collapsed="false">
      <c r="E26" s="6"/>
    </row>
    <row r="27" customFormat="false" ht="12.75" hidden="false" customHeight="true" outlineLevel="0" collapsed="false">
      <c r="B27" s="1" t="s">
        <v>13</v>
      </c>
      <c r="C27" s="10" t="n">
        <f aca="false">(C13*C19)+(C78*12)+(C29*(C15-12))</f>
        <v>289301.053438001</v>
      </c>
      <c r="E27" s="10" t="n">
        <f aca="false">C27-$C$22</f>
        <v>1346.89854782424</v>
      </c>
    </row>
    <row r="28" customFormat="false" ht="12.75" hidden="false" customHeight="true" outlineLevel="0" collapsed="false">
      <c r="B28" s="1" t="s">
        <v>14</v>
      </c>
      <c r="C28" s="10" t="n">
        <f aca="false">C78</f>
        <v>248.641673223869</v>
      </c>
      <c r="E28" s="10"/>
    </row>
    <row r="29" customFormat="false" ht="12.75" hidden="false" customHeight="true" outlineLevel="0" collapsed="false">
      <c r="B29" s="1" t="s">
        <v>15</v>
      </c>
      <c r="C29" s="10" t="n">
        <f aca="false">C76*(((C73^(C15-12))*C72/((C73^(C15-12)-1))))</f>
        <v>1003.18650167228</v>
      </c>
      <c r="E29" s="12" t="n">
        <f aca="false">C29-$C$19</f>
        <v>43.3393187050214</v>
      </c>
    </row>
    <row r="30" customFormat="false" ht="12.75" hidden="false" customHeight="true" outlineLevel="0" collapsed="false">
      <c r="C30" s="10"/>
      <c r="E30" s="12"/>
    </row>
    <row r="31" customFormat="false" ht="12.75" hidden="false" customHeight="true" outlineLevel="0" collapsed="false">
      <c r="C31" s="10"/>
      <c r="E31" s="12"/>
    </row>
    <row r="32" customFormat="false" ht="12.75" hidden="false" customHeight="true" outlineLevel="0" collapsed="false">
      <c r="A32" s="13" t="s">
        <v>16</v>
      </c>
      <c r="B32" s="13"/>
      <c r="C32" s="13"/>
      <c r="D32" s="13"/>
      <c r="E32" s="13"/>
    </row>
    <row r="33" customFormat="false" ht="5.65" hidden="false" customHeight="true" outlineLevel="0" collapsed="false"/>
    <row r="34" customFormat="false" ht="12.75" hidden="false" customHeight="true" outlineLevel="0" collapsed="false">
      <c r="B34" s="1" t="s">
        <v>13</v>
      </c>
      <c r="C34" s="10" t="n">
        <f aca="false">C36*C11+(C78*12)</f>
        <v>290937.854968863</v>
      </c>
      <c r="E34" s="10" t="n">
        <f aca="false">C34-$C$22</f>
        <v>2983.70007868641</v>
      </c>
    </row>
    <row r="35" customFormat="false" ht="12.75" hidden="false" customHeight="true" outlineLevel="0" collapsed="false">
      <c r="B35" s="1" t="s">
        <v>14</v>
      </c>
      <c r="C35" s="10" t="n">
        <f aca="false">C78</f>
        <v>248.641673223869</v>
      </c>
      <c r="E35" s="10"/>
    </row>
    <row r="36" customFormat="false" ht="12.75" hidden="false" customHeight="true" outlineLevel="0" collapsed="false">
      <c r="B36" s="1" t="s">
        <v>17</v>
      </c>
      <c r="C36" s="12" t="n">
        <f aca="false">C9*(((C73^C11)*C72/((C73^C11)-1)))</f>
        <v>959.847182967255</v>
      </c>
      <c r="E36" s="12"/>
    </row>
    <row r="37" customFormat="false" ht="12.75" hidden="false" customHeight="true" outlineLevel="0" collapsed="false">
      <c r="C37" s="12"/>
      <c r="E37" s="12"/>
    </row>
    <row r="38" customFormat="false" ht="12.75" hidden="false" customHeight="true" outlineLevel="0" collapsed="false"/>
    <row r="39" customFormat="false" ht="12.75" hidden="false" customHeight="true" outlineLevel="0" collapsed="false">
      <c r="A39" s="13" t="s">
        <v>18</v>
      </c>
      <c r="B39" s="13"/>
      <c r="C39" s="13"/>
      <c r="D39" s="13"/>
      <c r="E39" s="13"/>
    </row>
    <row r="40" customFormat="false" ht="5.65" hidden="false" customHeight="true" outlineLevel="0" collapsed="false"/>
    <row r="41" customFormat="false" ht="12.75" hidden="false" customHeight="true" outlineLevel="0" collapsed="false">
      <c r="B41" s="1" t="s">
        <v>13</v>
      </c>
      <c r="C41" s="10" t="n">
        <f aca="false">(C13*C19)+(C42*(C15-12))</f>
        <v>289301.053438001</v>
      </c>
      <c r="E41" s="10" t="n">
        <f aca="false">C41-$C$22</f>
        <v>1346.89854782424</v>
      </c>
    </row>
    <row r="42" customFormat="false" ht="12.75" hidden="false" customHeight="true" outlineLevel="0" collapsed="false">
      <c r="B42" s="1" t="s">
        <v>15</v>
      </c>
      <c r="C42" s="12" t="n">
        <f aca="false">C76*(((C73^(C15-12))*C72/((C73^(C15-12)-1))))+(C78*12)/(C15-12)</f>
        <v>1016.27290552616</v>
      </c>
      <c r="E42" s="12" t="n">
        <f aca="false">C42-$C$19</f>
        <v>56.4257225589092</v>
      </c>
    </row>
    <row r="43" customFormat="false" ht="12.75" hidden="false" customHeight="true" outlineLevel="0" collapsed="false">
      <c r="C43" s="12"/>
      <c r="E43" s="12"/>
    </row>
    <row r="44" customFormat="false" ht="12.75" hidden="false" customHeight="true" outlineLevel="0" collapsed="false">
      <c r="C44" s="12"/>
      <c r="E44" s="12"/>
    </row>
    <row r="45" customFormat="false" ht="12.75" hidden="false" customHeight="true" outlineLevel="0" collapsed="false">
      <c r="A45" s="13" t="s">
        <v>19</v>
      </c>
      <c r="B45" s="13"/>
      <c r="C45" s="13"/>
      <c r="D45" s="13"/>
      <c r="E45" s="13"/>
    </row>
    <row r="46" customFormat="false" ht="5.65" hidden="false" customHeight="true" outlineLevel="0" collapsed="false"/>
    <row r="47" customFormat="false" ht="12.75" hidden="false" customHeight="true" outlineLevel="0" collapsed="false">
      <c r="B47" s="1" t="s">
        <v>13</v>
      </c>
      <c r="C47" s="10" t="n">
        <f aca="false">(C13*C19)+(C48*C15)</f>
        <v>290937.854968863</v>
      </c>
      <c r="E47" s="10" t="n">
        <f aca="false">C47-$C$22</f>
        <v>2983.70007868682</v>
      </c>
    </row>
    <row r="48" customFormat="false" ht="12.75" hidden="false" customHeight="true" outlineLevel="0" collapsed="false">
      <c r="B48" s="1" t="s">
        <v>17</v>
      </c>
      <c r="C48" s="12" t="n">
        <f aca="false">C9*(((C73^C11)*C72/((C73^C11)-1)))+(C78*12/C15)</f>
        <v>972.279266628448</v>
      </c>
      <c r="E48" s="12" t="n">
        <f aca="false">C48-$C$19</f>
        <v>12.4320836611931</v>
      </c>
    </row>
    <row r="49" customFormat="false" ht="12.75" hidden="false" customHeight="true" outlineLevel="0" collapsed="false"/>
    <row r="50" customFormat="false" ht="12.75" hidden="false" customHeight="true" outlineLevel="0" collapsed="false"/>
    <row r="51" customFormat="false" ht="12.75" hidden="false" customHeight="true" outlineLevel="0" collapsed="false">
      <c r="A51" s="11" t="s">
        <v>20</v>
      </c>
      <c r="B51" s="11"/>
      <c r="C51" s="11"/>
      <c r="D51" s="11"/>
      <c r="E51" s="11"/>
    </row>
    <row r="52" customFormat="false" ht="5.65" hidden="false" customHeight="true" outlineLevel="0" collapsed="false"/>
    <row r="53" customFormat="false" ht="12.75" hidden="false" customHeight="true" outlineLevel="0" collapsed="false">
      <c r="B53" s="1" t="s">
        <v>13</v>
      </c>
      <c r="C53" s="10" t="n">
        <f aca="false">C19*C13+(C15+24)*C54</f>
        <v>291249.914903899</v>
      </c>
      <c r="E53" s="10" t="n">
        <f aca="false">C53-$C$22</f>
        <v>3295.76001372258</v>
      </c>
    </row>
    <row r="54" customFormat="false" ht="12.75" hidden="false" customHeight="true" outlineLevel="0" collapsed="false">
      <c r="B54" s="1" t="s">
        <v>21</v>
      </c>
      <c r="C54" s="12" t="n">
        <f aca="false">C76*(((C73^(C15+24)*C72/((C73^(C15+24)-1)))))</f>
        <v>885.072287597968</v>
      </c>
      <c r="E54" s="12" t="n">
        <f aca="false">C54-$C$19</f>
        <v>-74.7748953692862</v>
      </c>
    </row>
    <row r="55" customFormat="false" ht="12.75" hidden="false" customHeight="true" outlineLevel="0" collapsed="false"/>
    <row r="56" customFormat="false" ht="12.75" hidden="false" customHeight="true" outlineLevel="0" collapsed="false"/>
    <row r="57" customFormat="false" ht="21.8" hidden="false" customHeight="true" outlineLevel="0" collapsed="false">
      <c r="A57" s="13" t="s">
        <v>22</v>
      </c>
      <c r="B57" s="13"/>
      <c r="C57" s="13"/>
      <c r="D57" s="13"/>
      <c r="E57" s="13"/>
    </row>
    <row r="58" customFormat="false" ht="5.65" hidden="false" customHeight="true" outlineLevel="0" collapsed="false"/>
    <row r="59" customFormat="false" ht="12.75" hidden="false" customHeight="true" outlineLevel="0" collapsed="false">
      <c r="B59" s="6" t="s">
        <v>13</v>
      </c>
      <c r="C59" s="10" t="n">
        <f aca="false">C60*C11+(C61)</f>
        <v>290191.929949191</v>
      </c>
      <c r="E59" s="10" t="n">
        <f aca="false">C59-$C$22</f>
        <v>2237.77505901479</v>
      </c>
    </row>
    <row r="60" customFormat="false" ht="12.75" hidden="false" customHeight="true" outlineLevel="0" collapsed="false">
      <c r="B60" s="1" t="s">
        <v>17</v>
      </c>
      <c r="C60" s="12" t="n">
        <f aca="false">C19</f>
        <v>959.847182967255</v>
      </c>
      <c r="E60" s="12"/>
    </row>
    <row r="61" customFormat="false" ht="12.75" hidden="false" customHeight="true" outlineLevel="0" collapsed="false">
      <c r="B61" s="1" t="s">
        <v>23</v>
      </c>
      <c r="C61" s="10" t="n">
        <f aca="false">(C78/2*18)</f>
        <v>2237.77505901482</v>
      </c>
    </row>
    <row r="62" customFormat="false" ht="12.75" hidden="false" customHeight="true" outlineLevel="0" collapsed="false">
      <c r="B62" s="1" t="s">
        <v>24</v>
      </c>
      <c r="C62" s="12" t="n">
        <f aca="false">C61/18</f>
        <v>124.320836611934</v>
      </c>
    </row>
    <row r="63" customFormat="false" ht="12.75" hidden="false" customHeight="true" outlineLevel="0" collapsed="false"/>
    <row r="64" customFormat="false" ht="12.75" hidden="false" customHeight="true" outlineLevel="0" collapsed="false">
      <c r="A64" s="13" t="s">
        <v>25</v>
      </c>
      <c r="B64" s="13"/>
      <c r="C64" s="13"/>
      <c r="D64" s="13"/>
      <c r="E64" s="13"/>
    </row>
    <row r="65" customFormat="false" ht="5.65" hidden="false" customHeight="true" outlineLevel="0" collapsed="false"/>
    <row r="66" customFormat="false" ht="12.75" hidden="false" customHeight="true" outlineLevel="0" collapsed="false">
      <c r="B66" s="1" t="s">
        <v>13</v>
      </c>
      <c r="C66" s="12" t="n">
        <f aca="false">C19*C13+(C67*(C15+24))</f>
        <v>294233.614982585</v>
      </c>
      <c r="E66" s="10" t="n">
        <f aca="false">C66-$C$22</f>
        <v>6279.46009240899</v>
      </c>
    </row>
    <row r="67" customFormat="false" ht="12.75" hidden="false" customHeight="true" outlineLevel="0" collapsed="false">
      <c r="B67" s="1" t="s">
        <v>26</v>
      </c>
      <c r="C67" s="12" t="n">
        <f aca="false">C76*(((C73^(C15+24)*C72/((C73^(C15+24)-1)))))+(C78*12/(C15+24))</f>
        <v>896.374181835417</v>
      </c>
      <c r="E67" s="12" t="n">
        <f aca="false">C67-$C$19</f>
        <v>-63.4730011318377</v>
      </c>
    </row>
    <row r="68" customFormat="false" ht="12.75" hidden="false" customHeight="true" outlineLevel="0" collapsed="false">
      <c r="C68" s="12"/>
      <c r="E68" s="12"/>
    </row>
    <row r="69" customFormat="false" ht="12.75" hidden="false" customHeight="true" outlineLevel="0" collapsed="false"/>
    <row r="70" customFormat="false" ht="21.8" hidden="false" customHeight="true" outlineLevel="0" collapsed="false">
      <c r="A70" s="14" t="s">
        <v>27</v>
      </c>
      <c r="B70" s="14"/>
      <c r="C70" s="14"/>
      <c r="D70" s="14"/>
      <c r="E70" s="14"/>
    </row>
    <row r="71" customFormat="false" ht="7.1" hidden="false" customHeight="true" outlineLevel="0" collapsed="false"/>
    <row r="72" customFormat="false" ht="12.8" hidden="false" customHeight="false" outlineLevel="0" collapsed="false">
      <c r="B72" s="15" t="s">
        <v>28</v>
      </c>
      <c r="C72" s="15" t="n">
        <f aca="false">C17/12</f>
        <v>0.00125</v>
      </c>
    </row>
    <row r="73" customFormat="false" ht="12.8" hidden="false" customHeight="false" outlineLevel="0" collapsed="false">
      <c r="B73" s="15" t="s">
        <v>29</v>
      </c>
      <c r="C73" s="15" t="n">
        <f aca="false">1+C72</f>
        <v>1.00125</v>
      </c>
    </row>
    <row r="74" customFormat="false" ht="12.8" hidden="false" customHeight="false" outlineLevel="0" collapsed="false">
      <c r="B74" s="15" t="s">
        <v>30</v>
      </c>
      <c r="C74" s="16" t="n">
        <f aca="false">C9*C72</f>
        <v>300</v>
      </c>
    </row>
    <row r="75" customFormat="false" ht="12.8" hidden="false" customHeight="false" outlineLevel="0" collapsed="false">
      <c r="B75" s="15"/>
      <c r="C75" s="15"/>
    </row>
    <row r="76" customFormat="false" ht="21.75" hidden="false" customHeight="true" outlineLevel="0" collapsed="false">
      <c r="B76" s="15" t="s">
        <v>31</v>
      </c>
      <c r="C76" s="16" t="n">
        <f aca="false">C9-((C19-C74)*((C73^C13)-1)/C72)</f>
        <v>198913.338579095</v>
      </c>
    </row>
    <row r="77" customFormat="false" ht="12.8" hidden="false" customHeight="false" outlineLevel="0" collapsed="false">
      <c r="B77" s="15"/>
      <c r="C77" s="15"/>
    </row>
    <row r="78" customFormat="false" ht="12.8" hidden="false" customHeight="false" outlineLevel="0" collapsed="false">
      <c r="B78" s="16" t="s">
        <v>32</v>
      </c>
      <c r="C78" s="16" t="n">
        <f aca="false">C76*C72</f>
        <v>248.641673223869</v>
      </c>
    </row>
  </sheetData>
  <mergeCells count="10">
    <mergeCell ref="A3:E3"/>
    <mergeCell ref="A5:E5"/>
    <mergeCell ref="A25:D25"/>
    <mergeCell ref="A32:E32"/>
    <mergeCell ref="A39:E39"/>
    <mergeCell ref="A45:E45"/>
    <mergeCell ref="A51:E51"/>
    <mergeCell ref="A57:E57"/>
    <mergeCell ref="A64:E64"/>
    <mergeCell ref="A70:E70"/>
  </mergeCells>
  <printOptions headings="false" gridLines="true" gridLinesSet="true" horizontalCentered="false" verticalCentered="false"/>
  <pageMargins left="0.7875" right="0.7875" top="0.39375" bottom="0.39375" header="0.511805555555555" footer="0.51180555555555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155</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2020-04-01T08:11:18Z</dcterms:created>
  <dc:creator/>
  <dc:description/>
  <dc:language>de-DE</dc:language>
  <cp:lastModifiedBy/>
  <cp:lastPrinted>2020-04-23T10:15:38Z</cp:lastPrinted>
  <dcterms:modified xsi:type="dcterms:W3CDTF">2020-04-24T08:56:06Z</dcterms:modified>
  <cp:revision>32</cp:revision>
  <dc:subject/>
  <dc:title/>
</cp:coreProperties>
</file>