
<file path=[Content_Types].xml><?xml version="1.0" encoding="utf-8"?>
<Types xmlns="http://schemas.openxmlformats.org/package/2006/content-types">
  <Override PartName="/xl/_rels/workbook.xml.rels" ContentType="application/vnd.openxmlformats-package.relationships+xml"/>
  <Override PartName="/xl/sharedStrings.xml" ContentType="application/vnd.openxmlformats-officedocument.spreadsheetml.sharedStrings+xml"/>
  <Override PartName="/xl/worksheets/sheet1.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Tabelle1" sheetId="1" state="visible" r:id="rId2"/>
  </sheets>
  <definedNames>
    <definedName function="false" hidden="false" localSheetId="0" name="_xlnm.Print_Area" vbProcedure="false">Tabelle1!$A$1:$E$70</definedName>
    <definedName function="false" hidden="false" name="Rate" vbProcedure="false">Tabelle1!$C$19</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<sst xmlns="http://schemas.openxmlformats.org/spreadsheetml/2006/main" count="43" uniqueCount="33">
  <si>
    <t xml:space="preserve">www.verbraucherzentrale.it</t>
  </si>
  <si>
    <t xml:space="preserve">Stundung Darlehen: Übersicht der Optionen</t>
  </si>
  <si>
    <r>
      <rPr>
        <sz val="10"/>
        <rFont val="Calibri"/>
        <family val="2"/>
        <charset val="1"/>
      </rPr>
      <t xml:space="preserve">Wichtig: die Berechnungen erfolgen anhand entsprechender Formeln, die tatsächlichen Bedingungen werden aller Wahrscheinlichkeit nach von den Ergebnissen abweichen, da z.B. Kosten pro Rate oder Zinssatzänderungen bei variablen Darlehen nicht berücksichtigt werden können. </t>
    </r>
    <r>
      <rPr>
        <b val="true"/>
        <sz val="10"/>
        <rFont val="Calibri"/>
        <family val="2"/>
      </rPr>
      <t xml:space="preserve">Die Ergebnisse sind daher nur indikativ!</t>
    </r>
  </si>
  <si>
    <t xml:space="preserve">Nur gelb hinterlegte Zellen sind auszufüllen.</t>
  </si>
  <si>
    <t xml:space="preserve">Darlehensbetrag</t>
  </si>
  <si>
    <t xml:space="preserve">Gesamtlaufzeit (Monate)</t>
  </si>
  <si>
    <t xml:space="preserve">schon bezahlte Monate</t>
  </si>
  <si>
    <t xml:space="preserve">noch zu bezahlende Monate</t>
  </si>
  <si>
    <t xml:space="preserve">Zinssatz</t>
  </si>
  <si>
    <t xml:space="preserve">Rate</t>
  </si>
  <si>
    <t xml:space="preserve">Gesamtkosten Normalfall</t>
  </si>
  <si>
    <t xml:space="preserve">Option: Stundung um 12 Monate, Zinsen werden bezahlt, Laufzeit bleibt gleich</t>
  </si>
  <si>
    <t xml:space="preserve">Differenz*</t>
  </si>
  <si>
    <t xml:space="preserve">Gesamtkosten</t>
  </si>
  <si>
    <t xml:space="preserve">Für 12 Monate werden nur Zinsen bezahlt, je</t>
  </si>
  <si>
    <t xml:space="preserve">Neue Rate (ab Ende Stundung bis Ende Laufzeit)</t>
  </si>
  <si>
    <t xml:space="preserve">Option: Stundung um 12 Monate, Zinsen werden bezahlt, Laufzeit wird um 12 Monate verlängert</t>
  </si>
  <si>
    <t xml:space="preserve">Rate bleibt gleich (ab Ende Stundung bis neues Laufzeitende)</t>
  </si>
  <si>
    <t xml:space="preserve">Option: Stundung um 12 Monate, im Zeitraum werden keine Zinsen bezahlt, Laufzeit bleibt gleich</t>
  </si>
  <si>
    <t xml:space="preserve">Option: Stundung um 12 Monate, im Zeitraum werden keine Zinsen bezahlt, Laufzeit wird um 12 Monate verlängert</t>
  </si>
  <si>
    <t xml:space="preserve">Option: Verlängerung um 24 Monate</t>
  </si>
  <si>
    <t xml:space="preserve">Neue Rate (bis zum neuen Laufzeitende)</t>
  </si>
  <si>
    <t xml:space="preserve">Option: Garantiefonds – Stundung um 18 Monate, im Zeitraum werden 50% der Zinsen bezahlt (der Fonds zahlt die anderen 50%) - nur für Darlehen bis 250.000 Euro möglich!</t>
  </si>
  <si>
    <t xml:space="preserve">Zinskosten</t>
  </si>
  <si>
    <t xml:space="preserve">Für 18 Monate werden nur 50% der Zinsen bezahlt, je</t>
  </si>
  <si>
    <t xml:space="preserve">Option: Stundung um 12 Monate + Verlängerung um 24 Monate, im Zeitraum werden keine Zinsen bezahlt</t>
  </si>
  <si>
    <t xml:space="preserve">Neue Rate (ab Ende Stundung bis neues Laufzeitende)</t>
  </si>
  <si>
    <t xml:space="preserve">*Differenz zu Kosten im Normalfall, ergibt sich, da im Stundungszeitraum kein Kapital zurückgezahlt wird, oder weil sich die Laufzeit ändert</t>
  </si>
  <si>
    <t xml:space="preserve">i</t>
  </si>
  <si>
    <t xml:space="preserve">q</t>
  </si>
  <si>
    <t xml:space="preserve">Zinsen 1. Rate</t>
  </si>
  <si>
    <t xml:space="preserve">Restkapital</t>
  </si>
  <si>
    <t xml:space="preserve">Zinsen</t>
  </si>
</sst>
</file>

<file path=xl/styles.xml><?xml version="1.0" encoding="utf-8"?>
<styleSheet xmlns="http://schemas.openxmlformats.org/spreadsheetml/2006/main">
  <numFmts count="5">
    <numFmt numFmtId="164" formatCode="General"/>
    <numFmt numFmtId="165" formatCode="DD/MM/YYYY"/>
    <numFmt numFmtId="166" formatCode="DD/MM/YY"/>
    <numFmt numFmtId="167" formatCode="#,##0.00\ [$€-407];[RED]\-#,##0.00\ [$€-407]"/>
    <numFmt numFmtId="168" formatCode="0.00%"/>
  </numFmts>
  <fonts count="22">
    <font>
      <sz val="10"/>
      <name val="Arial"/>
      <family val="2"/>
    </font>
    <font>
      <sz val="10"/>
      <name val="Arial"/>
      <family val="0"/>
    </font>
    <font>
      <sz val="10"/>
      <name val="Arial"/>
      <family val="0"/>
    </font>
    <font>
      <sz val="10"/>
      <name val="Arial"/>
      <family val="0"/>
    </font>
    <font>
      <b val="true"/>
      <sz val="24"/>
      <color rgb="FF000000"/>
      <name val="Arial"/>
      <family val="2"/>
    </font>
    <font>
      <sz val="18"/>
      <color rgb="FF000000"/>
      <name val="Arial"/>
      <family val="2"/>
    </font>
    <font>
      <sz val="12"/>
      <color rgb="FF000000"/>
      <name val="Arial"/>
      <family val="2"/>
    </font>
    <font>
      <sz val="10"/>
      <color rgb="FF333333"/>
      <name val="Arial"/>
      <family val="2"/>
    </font>
    <font>
      <i val="true"/>
      <sz val="10"/>
      <color rgb="FF808080"/>
      <name val="Arial"/>
      <family val="2"/>
    </font>
    <font>
      <u val="single"/>
      <sz val="10"/>
      <color rgb="FF0000EE"/>
      <name val="Arial"/>
      <family val="2"/>
    </font>
    <font>
      <sz val="10"/>
      <color rgb="FF006600"/>
      <name val="Arial"/>
      <family val="2"/>
    </font>
    <font>
      <sz val="10"/>
      <color rgb="FF996600"/>
      <name val="Arial"/>
      <family val="2"/>
    </font>
    <font>
      <sz val="10"/>
      <color rgb="FFCC0000"/>
      <name val="Arial"/>
      <family val="2"/>
    </font>
    <font>
      <b val="true"/>
      <sz val="10"/>
      <color rgb="FFFFFFFF"/>
      <name val="Arial"/>
      <family val="2"/>
    </font>
    <font>
      <b val="true"/>
      <sz val="10"/>
      <color rgb="FF000000"/>
      <name val="Arial"/>
      <family val="2"/>
    </font>
    <font>
      <sz val="10"/>
      <color rgb="FFFFFFFF"/>
      <name val="Arial"/>
      <family val="2"/>
    </font>
    <font>
      <sz val="10"/>
      <name val="Calibri"/>
      <family val="2"/>
      <charset val="1"/>
    </font>
    <font>
      <b val="true"/>
      <sz val="14"/>
      <name val="Calibri"/>
      <family val="2"/>
      <charset val="1"/>
    </font>
    <font>
      <b val="true"/>
      <sz val="10"/>
      <name val="Calibri"/>
      <family val="2"/>
    </font>
    <font>
      <b val="true"/>
      <sz val="10"/>
      <name val="Calibri"/>
      <family val="2"/>
      <charset val="1"/>
    </font>
    <font>
      <i val="true"/>
      <sz val="10"/>
      <name val="Calibri"/>
      <family val="2"/>
      <charset val="1"/>
    </font>
    <font>
      <sz val="10"/>
      <color rgb="FFCCCCCC"/>
      <name val="Calibri"/>
      <family val="2"/>
      <charset val="1"/>
    </font>
  </fonts>
  <fills count="10">
    <fill>
      <patternFill patternType="none"/>
    </fill>
    <fill>
      <patternFill patternType="gray125"/>
    </fill>
    <fill>
      <patternFill patternType="solid">
        <fgColor rgb="FFFFFFCC"/>
        <bgColor rgb="FFFFFBCC"/>
      </patternFill>
    </fill>
    <fill>
      <patternFill patternType="solid">
        <fgColor rgb="FFCCFFCC"/>
        <bgColor rgb="FFCCFFFF"/>
      </patternFill>
    </fill>
    <fill>
      <patternFill patternType="solid">
        <fgColor rgb="FFFFCCCC"/>
        <bgColor rgb="FFDDDDDD"/>
      </patternFill>
    </fill>
    <fill>
      <patternFill patternType="solid">
        <fgColor rgb="FFCC0000"/>
        <bgColor rgb="FF800000"/>
      </patternFill>
    </fill>
    <fill>
      <patternFill patternType="solid">
        <fgColor rgb="FF000000"/>
        <bgColor rgb="FF003300"/>
      </patternFill>
    </fill>
    <fill>
      <patternFill patternType="solid">
        <fgColor rgb="FF808080"/>
        <bgColor rgb="FF969696"/>
      </patternFill>
    </fill>
    <fill>
      <patternFill patternType="solid">
        <fgColor rgb="FFDDDDDD"/>
        <bgColor rgb="FFCCCCCC"/>
      </patternFill>
    </fill>
    <fill>
      <patternFill patternType="solid">
        <fgColor rgb="FFFFFBCC"/>
        <bgColor rgb="FFFFFFCC"/>
      </patternFill>
    </fill>
  </fills>
  <borders count="2">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s>
  <cellStyleXfs count="3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7" fillId="2" borderId="1" applyFont="true" applyBorder="tru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10" fillId="3" borderId="0" applyFont="true" applyBorder="false" applyAlignment="true" applyProtection="false">
      <alignment horizontal="general" vertical="bottom" textRotation="0" wrapText="false" indent="0" shrinkToFit="false"/>
    </xf>
    <xf numFmtId="164" fontId="11" fillId="2" borderId="0" applyFont="true" applyBorder="false" applyAlignment="true" applyProtection="false">
      <alignment horizontal="general" vertical="bottom" textRotation="0" wrapText="false" indent="0" shrinkToFit="false"/>
    </xf>
    <xf numFmtId="164" fontId="12" fillId="4" borderId="0" applyFont="true" applyBorder="false" applyAlignment="true" applyProtection="false">
      <alignment horizontal="general" vertical="bottom" textRotation="0" wrapText="false" indent="0" shrinkToFit="false"/>
    </xf>
    <xf numFmtId="164" fontId="12" fillId="0" borderId="0" applyFont="true" applyBorder="false" applyAlignment="true" applyProtection="false">
      <alignment horizontal="general" vertical="bottom" textRotation="0" wrapText="false" indent="0" shrinkToFit="false"/>
    </xf>
    <xf numFmtId="164" fontId="13" fillId="5" borderId="0" applyFont="true" applyBorder="false" applyAlignment="true" applyProtection="false">
      <alignment horizontal="general" vertical="bottom" textRotation="0" wrapText="false" indent="0" shrinkToFit="false"/>
    </xf>
    <xf numFmtId="164" fontId="14" fillId="0" borderId="0" applyFont="true" applyBorder="false" applyAlignment="true" applyProtection="false">
      <alignment horizontal="general" vertical="bottom" textRotation="0" wrapText="false" indent="0" shrinkToFit="false"/>
    </xf>
    <xf numFmtId="164" fontId="15" fillId="6" borderId="0" applyFont="true" applyBorder="false" applyAlignment="true" applyProtection="false">
      <alignment horizontal="general" vertical="bottom" textRotation="0" wrapText="false" indent="0" shrinkToFit="false"/>
    </xf>
    <xf numFmtId="164" fontId="15" fillId="7" borderId="0" applyFont="true" applyBorder="false" applyAlignment="true" applyProtection="false">
      <alignment horizontal="general" vertical="bottom" textRotation="0" wrapText="false" indent="0" shrinkToFit="false"/>
    </xf>
    <xf numFmtId="164" fontId="14" fillId="8" borderId="0" applyFont="true" applyBorder="false" applyAlignment="true" applyProtection="false">
      <alignment horizontal="general" vertical="bottom" textRotation="0" wrapText="false" indent="0" shrinkToFit="false"/>
    </xf>
  </cellStyleXfs>
  <cellXfs count="17">
    <xf numFmtId="164" fontId="0" fillId="0" borderId="0" xfId="0" applyFont="fals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5" fontId="16" fillId="0" borderId="0" xfId="0" applyFont="true" applyBorder="false" applyAlignment="false" applyProtection="false">
      <alignment horizontal="general" vertical="bottom" textRotation="0" wrapText="false" indent="0" shrinkToFit="false"/>
      <protection locked="true" hidden="false"/>
    </xf>
    <xf numFmtId="166" fontId="16"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true" applyAlignment="true" applyProtection="false">
      <alignment horizontal="justify"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7" fontId="19" fillId="9" borderId="0" xfId="0" applyFont="true" applyBorder="false" applyAlignment="false" applyProtection="false">
      <alignment horizontal="general" vertical="bottom" textRotation="0" wrapText="false" indent="0" shrinkToFit="false"/>
      <protection locked="true" hidden="false"/>
    </xf>
    <xf numFmtId="164" fontId="16" fillId="9" borderId="0" xfId="0" applyFont="true" applyBorder="false" applyAlignment="false" applyProtection="false">
      <alignment horizontal="general" vertical="bottom" textRotation="0" wrapText="false" indent="0" shrinkToFit="false"/>
      <protection locked="true" hidden="false"/>
    </xf>
    <xf numFmtId="168" fontId="16" fillId="9" borderId="0" xfId="0" applyFont="true" applyBorder="false" applyAlignment="false" applyProtection="false">
      <alignment horizontal="general" vertical="bottom" textRotation="0" wrapText="false" indent="0" shrinkToFit="false"/>
      <protection locked="true" hidden="false"/>
    </xf>
    <xf numFmtId="167" fontId="19" fillId="0" borderId="0" xfId="0" applyFont="true" applyBorder="false" applyAlignment="false" applyProtection="false">
      <alignment horizontal="general" vertical="bottom" textRotation="0" wrapText="false" indent="0" shrinkToFit="false"/>
      <protection locked="true" hidden="false"/>
    </xf>
    <xf numFmtId="164" fontId="19" fillId="0" borderId="0" xfId="0" applyFont="true" applyBorder="true" applyAlignment="true" applyProtection="false">
      <alignment horizontal="left" vertical="center" textRotation="0" wrapText="false" indent="0" shrinkToFit="false"/>
      <protection locked="true" hidden="false"/>
    </xf>
    <xf numFmtId="167" fontId="16" fillId="0" borderId="0" xfId="0" applyFont="true" applyBorder="false" applyAlignment="false" applyProtection="false">
      <alignment horizontal="general" vertical="bottom" textRotation="0" wrapText="false" indent="0" shrinkToFit="false"/>
      <protection locked="true" hidden="false"/>
    </xf>
    <xf numFmtId="164" fontId="19" fillId="0" borderId="0" xfId="0" applyFont="true" applyBorder="true" applyAlignment="true" applyProtection="false">
      <alignment horizontal="left" vertical="center" textRotation="0" wrapText="true" indent="0" shrinkToFit="false"/>
      <protection locked="true" hidden="false"/>
    </xf>
    <xf numFmtId="164" fontId="20" fillId="0" borderId="0" xfId="0" applyFont="true" applyBorder="true" applyAlignment="true" applyProtection="false">
      <alignment horizontal="left"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7" fontId="21" fillId="0" borderId="0" xfId="0" applyFont="true" applyBorder="false" applyAlignment="false" applyProtection="false">
      <alignment horizontal="general" vertical="bottom" textRotation="0" wrapText="false" indent="0" shrinkToFit="false"/>
      <protection locked="true" hidden="false"/>
    </xf>
  </cellXfs>
  <cellStyles count="23">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 xfId="20" builtinId="53" customBuiltin="true"/>
    <cellStyle name="Heading 1" xfId="21" builtinId="53" customBuiltin="true"/>
    <cellStyle name="Heading 2" xfId="22" builtinId="53" customBuiltin="true"/>
    <cellStyle name="Text" xfId="23" builtinId="53" customBuiltin="true"/>
    <cellStyle name="Note" xfId="24" builtinId="53" customBuiltin="true"/>
    <cellStyle name="Footnote" xfId="25" builtinId="53" customBuiltin="true"/>
    <cellStyle name="Hyperlink" xfId="26" builtinId="53" customBuiltin="true"/>
    <cellStyle name="Status" xfId="27" builtinId="53" customBuiltin="true"/>
    <cellStyle name="Good" xfId="28" builtinId="53" customBuiltin="true"/>
    <cellStyle name="Neutral" xfId="29" builtinId="53" customBuiltin="true"/>
    <cellStyle name="Bad" xfId="30" builtinId="53" customBuiltin="true"/>
    <cellStyle name="Warning" xfId="31" builtinId="53" customBuiltin="true"/>
    <cellStyle name="Error" xfId="32" builtinId="53" customBuiltin="true"/>
    <cellStyle name="Accent" xfId="33" builtinId="53" customBuiltin="true"/>
    <cellStyle name="Accent 1" xfId="34" builtinId="53" customBuiltin="true"/>
    <cellStyle name="Accent 2" xfId="35" builtinId="53" customBuiltin="true"/>
    <cellStyle name="Accent 3" xfId="36" builtinId="53" customBuiltin="true"/>
  </cellStyles>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8080"/>
      <rgbColor rgb="FFCCCCCC"/>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BCC"/>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E78"/>
  <sheetViews>
    <sheetView showFormulas="false" showGridLines="true" showRowColHeaders="true" showZeros="true" rightToLeft="false" tabSelected="true" showOutlineSymbols="true" defaultGridColor="true" view="normal" topLeftCell="A1" colorId="64" zoomScale="110" zoomScaleNormal="110" zoomScalePageLayoutView="100" workbookViewId="0">
      <selection pane="topLeft" activeCell="H7" activeCellId="0" sqref="H7"/>
    </sheetView>
  </sheetViews>
  <sheetFormatPr defaultRowHeight="12.8" zeroHeight="false" outlineLevelRow="0" outlineLevelCol="0"/>
  <cols>
    <col collapsed="false" customWidth="false" hidden="false" outlineLevel="0" max="1" min="1" style="1" width="11.52"/>
    <col collapsed="false" customWidth="true" hidden="false" outlineLevel="0" max="2" min="2" style="1" width="46.36"/>
    <col collapsed="false" customWidth="true" hidden="false" outlineLevel="0" max="3" min="3" style="1" width="24.49"/>
    <col collapsed="false" customWidth="true" hidden="false" outlineLevel="0" max="4" min="4" style="1" width="4.29"/>
    <col collapsed="false" customWidth="true" hidden="false" outlineLevel="0" max="5" min="5" style="1" width="10.92"/>
    <col collapsed="false" customWidth="false" hidden="false" outlineLevel="0" max="1025" min="6" style="1" width="11.52"/>
  </cols>
  <sheetData>
    <row r="1" customFormat="false" ht="12.8" hidden="false" customHeight="false" outlineLevel="0" collapsed="false">
      <c r="A1" s="1" t="s">
        <v>0</v>
      </c>
      <c r="E1" s="2" t="n">
        <v>43944</v>
      </c>
    </row>
    <row r="2" customFormat="false" ht="7.1" hidden="false" customHeight="true" outlineLevel="0" collapsed="false">
      <c r="E2" s="3"/>
    </row>
    <row r="3" customFormat="false" ht="17.35" hidden="false" customHeight="false" outlineLevel="0" collapsed="false">
      <c r="A3" s="4" t="s">
        <v>1</v>
      </c>
      <c r="B3" s="4"/>
      <c r="C3" s="4"/>
      <c r="D3" s="4"/>
      <c r="E3" s="4"/>
    </row>
    <row r="4" customFormat="false" ht="7.1" hidden="false" customHeight="true" outlineLevel="0" collapsed="false"/>
    <row r="5" customFormat="false" ht="40.05" hidden="false" customHeight="true" outlineLevel="0" collapsed="false">
      <c r="A5" s="5" t="s">
        <v>2</v>
      </c>
      <c r="B5" s="5"/>
      <c r="C5" s="5"/>
      <c r="D5" s="5"/>
      <c r="E5" s="5"/>
    </row>
    <row r="6" customFormat="false" ht="7.1" hidden="false" customHeight="true" outlineLevel="0" collapsed="false"/>
    <row r="7" customFormat="false" ht="12.8" hidden="false" customHeight="false" outlineLevel="0" collapsed="false">
      <c r="A7" s="1" t="s">
        <v>3</v>
      </c>
    </row>
    <row r="9" customFormat="false" ht="12.8" hidden="false" customHeight="false" outlineLevel="0" collapsed="false">
      <c r="B9" s="6" t="s">
        <v>4</v>
      </c>
      <c r="C9" s="7" t="n">
        <v>240000</v>
      </c>
    </row>
    <row r="10" customFormat="false" ht="7.1" hidden="false" customHeight="true" outlineLevel="0" collapsed="false"/>
    <row r="11" customFormat="false" ht="12.8" hidden="false" customHeight="false" outlineLevel="0" collapsed="false">
      <c r="B11" s="1" t="s">
        <v>5</v>
      </c>
      <c r="C11" s="8" t="n">
        <v>300</v>
      </c>
    </row>
    <row r="12" customFormat="false" ht="7.1" hidden="false" customHeight="true" outlineLevel="0" collapsed="false"/>
    <row r="13" customFormat="false" ht="12.8" hidden="false" customHeight="false" outlineLevel="0" collapsed="false">
      <c r="B13" s="1" t="s">
        <v>6</v>
      </c>
      <c r="C13" s="8" t="n">
        <v>60</v>
      </c>
    </row>
    <row r="14" customFormat="false" ht="7.1" hidden="false" customHeight="true" outlineLevel="0" collapsed="false"/>
    <row r="15" customFormat="false" ht="12.8" hidden="false" customHeight="false" outlineLevel="0" collapsed="false">
      <c r="B15" s="1" t="s">
        <v>7</v>
      </c>
      <c r="C15" s="1" t="n">
        <f aca="false">C11-C13</f>
        <v>240</v>
      </c>
    </row>
    <row r="16" customFormat="false" ht="7.1" hidden="false" customHeight="true" outlineLevel="0" collapsed="false"/>
    <row r="17" customFormat="false" ht="12.8" hidden="false" customHeight="false" outlineLevel="0" collapsed="false">
      <c r="B17" s="1" t="s">
        <v>8</v>
      </c>
      <c r="C17" s="9" t="n">
        <v>0.015</v>
      </c>
    </row>
    <row r="18" customFormat="false" ht="7.1" hidden="false" customHeight="true" outlineLevel="0" collapsed="false"/>
    <row r="19" customFormat="false" ht="12.8" hidden="false" customHeight="false" outlineLevel="0" collapsed="false">
      <c r="B19" s="1" t="s">
        <v>9</v>
      </c>
      <c r="C19" s="10" t="n">
        <f aca="false">C9*(((C73^C11)*C72/((C73^C11)-1)))</f>
        <v>959.847182967255</v>
      </c>
    </row>
    <row r="20" customFormat="false" ht="7.1" hidden="false" customHeight="true" outlineLevel="0" collapsed="false"/>
    <row r="21" customFormat="false" ht="7.1" hidden="false" customHeight="true" outlineLevel="0" collapsed="false"/>
    <row r="22" customFormat="false" ht="12.8" hidden="false" customHeight="false" outlineLevel="0" collapsed="false">
      <c r="B22" s="6" t="s">
        <v>10</v>
      </c>
      <c r="C22" s="10" t="n">
        <f aca="false">C19*C11</f>
        <v>287954.154890176</v>
      </c>
    </row>
    <row r="24" customFormat="false" ht="12.75" hidden="false" customHeight="true" outlineLevel="0" collapsed="false"/>
    <row r="25" customFormat="false" ht="12.75" hidden="false" customHeight="true" outlineLevel="0" collapsed="false">
      <c r="A25" s="11" t="s">
        <v>11</v>
      </c>
      <c r="B25" s="11"/>
      <c r="C25" s="11"/>
      <c r="D25" s="11"/>
      <c r="E25" s="6" t="s">
        <v>12</v>
      </c>
    </row>
    <row r="26" customFormat="false" ht="5.65" hidden="false" customHeight="true" outlineLevel="0" collapsed="false">
      <c r="E26" s="6"/>
    </row>
    <row r="27" customFormat="false" ht="12.75" hidden="false" customHeight="true" outlineLevel="0" collapsed="false">
      <c r="B27" s="1" t="s">
        <v>13</v>
      </c>
      <c r="C27" s="10" t="n">
        <f aca="false">(C13*C19)+(C78*12)+(C29*(C15-12))</f>
        <v>289301.053438001</v>
      </c>
      <c r="E27" s="10" t="n">
        <f aca="false">C27-$C$22</f>
        <v>1346.89854782424</v>
      </c>
    </row>
    <row r="28" customFormat="false" ht="12.75" hidden="false" customHeight="true" outlineLevel="0" collapsed="false">
      <c r="B28" s="1" t="s">
        <v>14</v>
      </c>
      <c r="C28" s="10" t="n">
        <f aca="false">C78</f>
        <v>248.641673223869</v>
      </c>
      <c r="E28" s="10"/>
    </row>
    <row r="29" customFormat="false" ht="12.75" hidden="false" customHeight="true" outlineLevel="0" collapsed="false">
      <c r="B29" s="1" t="s">
        <v>15</v>
      </c>
      <c r="C29" s="10" t="n">
        <f aca="false">C76*(((C73^(C15-12))*C72/((C73^(C15-12)-1))))</f>
        <v>1003.18650167228</v>
      </c>
      <c r="E29" s="12" t="n">
        <f aca="false">C29-$C$19</f>
        <v>43.3393187050214</v>
      </c>
    </row>
    <row r="30" customFormat="false" ht="12.75" hidden="false" customHeight="true" outlineLevel="0" collapsed="false">
      <c r="C30" s="10"/>
      <c r="E30" s="12"/>
    </row>
    <row r="31" customFormat="false" ht="12.75" hidden="false" customHeight="true" outlineLevel="0" collapsed="false">
      <c r="C31" s="10"/>
      <c r="E31" s="12"/>
    </row>
    <row r="32" customFormat="false" ht="12.75" hidden="false" customHeight="true" outlineLevel="0" collapsed="false">
      <c r="A32" s="13" t="s">
        <v>16</v>
      </c>
      <c r="B32" s="13"/>
      <c r="C32" s="13"/>
      <c r="D32" s="13"/>
      <c r="E32" s="13"/>
    </row>
    <row r="33" customFormat="false" ht="5.65" hidden="false" customHeight="true" outlineLevel="0" collapsed="false"/>
    <row r="34" customFormat="false" ht="12.75" hidden="false" customHeight="true" outlineLevel="0" collapsed="false">
      <c r="B34" s="1" t="s">
        <v>13</v>
      </c>
      <c r="C34" s="10" t="n">
        <f aca="false">C36*C11+(C78*12)</f>
        <v>290937.854968863</v>
      </c>
      <c r="E34" s="10" t="n">
        <f aca="false">C34-$C$22</f>
        <v>2983.70007868641</v>
      </c>
    </row>
    <row r="35" customFormat="false" ht="12.75" hidden="false" customHeight="true" outlineLevel="0" collapsed="false">
      <c r="B35" s="1" t="s">
        <v>14</v>
      </c>
      <c r="C35" s="10" t="n">
        <f aca="false">C78</f>
        <v>248.641673223869</v>
      </c>
      <c r="E35" s="10"/>
    </row>
    <row r="36" customFormat="false" ht="12.75" hidden="false" customHeight="true" outlineLevel="0" collapsed="false">
      <c r="B36" s="1" t="s">
        <v>17</v>
      </c>
      <c r="C36" s="12" t="n">
        <f aca="false">C9*(((C73^C11)*C72/((C73^C11)-1)))</f>
        <v>959.847182967255</v>
      </c>
      <c r="E36" s="12"/>
    </row>
    <row r="37" customFormat="false" ht="12.75" hidden="false" customHeight="true" outlineLevel="0" collapsed="false">
      <c r="C37" s="12"/>
      <c r="E37" s="12"/>
    </row>
    <row r="38" customFormat="false" ht="12.75" hidden="false" customHeight="true" outlineLevel="0" collapsed="false"/>
    <row r="39" customFormat="false" ht="12.75" hidden="false" customHeight="true" outlineLevel="0" collapsed="false">
      <c r="A39" s="13" t="s">
        <v>18</v>
      </c>
      <c r="B39" s="13"/>
      <c r="C39" s="13"/>
      <c r="D39" s="13"/>
      <c r="E39" s="13"/>
    </row>
    <row r="40" customFormat="false" ht="5.65" hidden="false" customHeight="true" outlineLevel="0" collapsed="false"/>
    <row r="41" customFormat="false" ht="12.75" hidden="false" customHeight="true" outlineLevel="0" collapsed="false">
      <c r="B41" s="1" t="s">
        <v>13</v>
      </c>
      <c r="C41" s="10" t="n">
        <f aca="false">(C13*C19)+(C42*(C15-12))</f>
        <v>289301.053438001</v>
      </c>
      <c r="E41" s="10" t="n">
        <f aca="false">C41-$C$22</f>
        <v>1346.89854782424</v>
      </c>
    </row>
    <row r="42" customFormat="false" ht="12.75" hidden="false" customHeight="true" outlineLevel="0" collapsed="false">
      <c r="B42" s="1" t="s">
        <v>15</v>
      </c>
      <c r="C42" s="12" t="n">
        <f aca="false">C76*(((C73^(C15-12))*C72/((C73^(C15-12)-1))))+(C78*12)/(C15-12)</f>
        <v>1016.27290552616</v>
      </c>
      <c r="E42" s="12" t="n">
        <f aca="false">C42-$C$19</f>
        <v>56.4257225589092</v>
      </c>
    </row>
    <row r="43" customFormat="false" ht="12.75" hidden="false" customHeight="true" outlineLevel="0" collapsed="false">
      <c r="C43" s="12"/>
      <c r="E43" s="12"/>
    </row>
    <row r="44" customFormat="false" ht="12.75" hidden="false" customHeight="true" outlineLevel="0" collapsed="false">
      <c r="C44" s="12"/>
      <c r="E44" s="12"/>
    </row>
    <row r="45" customFormat="false" ht="12.75" hidden="false" customHeight="true" outlineLevel="0" collapsed="false">
      <c r="A45" s="13" t="s">
        <v>19</v>
      </c>
      <c r="B45" s="13"/>
      <c r="C45" s="13"/>
      <c r="D45" s="13"/>
      <c r="E45" s="13"/>
    </row>
    <row r="46" customFormat="false" ht="5.65" hidden="false" customHeight="true" outlineLevel="0" collapsed="false"/>
    <row r="47" customFormat="false" ht="12.75" hidden="false" customHeight="true" outlineLevel="0" collapsed="false">
      <c r="B47" s="1" t="s">
        <v>13</v>
      </c>
      <c r="C47" s="10" t="n">
        <f aca="false">(C13*C19)+(C48*C15)</f>
        <v>290937.854968863</v>
      </c>
      <c r="E47" s="10" t="n">
        <f aca="false">C47-$C$22</f>
        <v>2983.70007868682</v>
      </c>
    </row>
    <row r="48" customFormat="false" ht="12.75" hidden="false" customHeight="true" outlineLevel="0" collapsed="false">
      <c r="B48" s="1" t="s">
        <v>17</v>
      </c>
      <c r="C48" s="12" t="n">
        <f aca="false">C9*(((C73^C11)*C72/((C73^C11)-1)))+(C78*12/C15)</f>
        <v>972.279266628448</v>
      </c>
      <c r="E48" s="12" t="n">
        <f aca="false">C48-$C$19</f>
        <v>12.4320836611931</v>
      </c>
    </row>
    <row r="49" customFormat="false" ht="12.75" hidden="false" customHeight="true" outlineLevel="0" collapsed="false"/>
    <row r="50" customFormat="false" ht="12.75" hidden="false" customHeight="true" outlineLevel="0" collapsed="false"/>
    <row r="51" customFormat="false" ht="12.75" hidden="false" customHeight="true" outlineLevel="0" collapsed="false">
      <c r="A51" s="11" t="s">
        <v>20</v>
      </c>
      <c r="B51" s="11"/>
      <c r="C51" s="11"/>
      <c r="D51" s="11"/>
      <c r="E51" s="11"/>
    </row>
    <row r="52" customFormat="false" ht="5.65" hidden="false" customHeight="true" outlineLevel="0" collapsed="false"/>
    <row r="53" customFormat="false" ht="12.75" hidden="false" customHeight="true" outlineLevel="0" collapsed="false">
      <c r="B53" s="1" t="s">
        <v>13</v>
      </c>
      <c r="C53" s="10" t="n">
        <f aca="false">C19*C13+(C15+24)*C54</f>
        <v>291249.914903899</v>
      </c>
      <c r="E53" s="10" t="n">
        <f aca="false">C53-$C$22</f>
        <v>3295.76001372258</v>
      </c>
    </row>
    <row r="54" customFormat="false" ht="12.75" hidden="false" customHeight="true" outlineLevel="0" collapsed="false">
      <c r="B54" s="1" t="s">
        <v>21</v>
      </c>
      <c r="C54" s="12" t="n">
        <f aca="false">C76*(((C73^(C15+24)*C72/((C73^(C15+24)-1)))))</f>
        <v>885.072287597968</v>
      </c>
      <c r="E54" s="12" t="n">
        <f aca="false">C54-$C$19</f>
        <v>-74.7748953692862</v>
      </c>
    </row>
    <row r="55" customFormat="false" ht="12.75" hidden="false" customHeight="true" outlineLevel="0" collapsed="false"/>
    <row r="56" customFormat="false" ht="12.75" hidden="false" customHeight="true" outlineLevel="0" collapsed="false"/>
    <row r="57" customFormat="false" ht="21.8" hidden="false" customHeight="true" outlineLevel="0" collapsed="false">
      <c r="A57" s="13" t="s">
        <v>22</v>
      </c>
      <c r="B57" s="13"/>
      <c r="C57" s="13"/>
      <c r="D57" s="13"/>
      <c r="E57" s="13"/>
    </row>
    <row r="58" customFormat="false" ht="5.65" hidden="false" customHeight="true" outlineLevel="0" collapsed="false"/>
    <row r="59" customFormat="false" ht="12.75" hidden="false" customHeight="true" outlineLevel="0" collapsed="false">
      <c r="B59" s="6" t="s">
        <v>13</v>
      </c>
      <c r="C59" s="10" t="n">
        <f aca="false">C60*C11+(C61)</f>
        <v>290191.929949191</v>
      </c>
      <c r="E59" s="10" t="n">
        <f aca="false">C59-$C$22</f>
        <v>2237.77505901479</v>
      </c>
    </row>
    <row r="60" customFormat="false" ht="12.75" hidden="false" customHeight="true" outlineLevel="0" collapsed="false">
      <c r="B60" s="1" t="s">
        <v>17</v>
      </c>
      <c r="C60" s="12" t="n">
        <f aca="false">C19</f>
        <v>959.847182967255</v>
      </c>
      <c r="E60" s="12"/>
    </row>
    <row r="61" customFormat="false" ht="12.75" hidden="false" customHeight="true" outlineLevel="0" collapsed="false">
      <c r="B61" s="1" t="s">
        <v>23</v>
      </c>
      <c r="C61" s="10" t="n">
        <f aca="false">(C78/2*18)</f>
        <v>2237.77505901482</v>
      </c>
    </row>
    <row r="62" customFormat="false" ht="12.75" hidden="false" customHeight="true" outlineLevel="0" collapsed="false">
      <c r="B62" s="1" t="s">
        <v>24</v>
      </c>
      <c r="C62" s="12" t="n">
        <f aca="false">C61/18</f>
        <v>124.320836611934</v>
      </c>
    </row>
    <row r="63" customFormat="false" ht="12.75" hidden="false" customHeight="true" outlineLevel="0" collapsed="false"/>
    <row r="64" customFormat="false" ht="12.75" hidden="false" customHeight="true" outlineLevel="0" collapsed="false">
      <c r="A64" s="13" t="s">
        <v>25</v>
      </c>
      <c r="B64" s="13"/>
      <c r="C64" s="13"/>
      <c r="D64" s="13"/>
      <c r="E64" s="13"/>
    </row>
    <row r="65" customFormat="false" ht="5.65" hidden="false" customHeight="true" outlineLevel="0" collapsed="false"/>
    <row r="66" customFormat="false" ht="12.75" hidden="false" customHeight="true" outlineLevel="0" collapsed="false">
      <c r="B66" s="1" t="s">
        <v>13</v>
      </c>
      <c r="C66" s="12" t="n">
        <f aca="false">C19*C13+(C67*(C15+24))</f>
        <v>294233.614982585</v>
      </c>
      <c r="E66" s="10" t="n">
        <f aca="false">C66-$C$22</f>
        <v>6279.46009240899</v>
      </c>
    </row>
    <row r="67" customFormat="false" ht="12.75" hidden="false" customHeight="true" outlineLevel="0" collapsed="false">
      <c r="B67" s="1" t="s">
        <v>26</v>
      </c>
      <c r="C67" s="12" t="n">
        <f aca="false">C76*(((C73^(C15+24)*C72/((C73^(C15+24)-1)))))+(C78*12/(C15+24))</f>
        <v>896.374181835417</v>
      </c>
      <c r="E67" s="12" t="n">
        <f aca="false">C67-$C$19</f>
        <v>-63.4730011318377</v>
      </c>
    </row>
    <row r="68" customFormat="false" ht="12.75" hidden="false" customHeight="true" outlineLevel="0" collapsed="false">
      <c r="C68" s="12"/>
      <c r="E68" s="12"/>
    </row>
    <row r="69" customFormat="false" ht="12.75" hidden="false" customHeight="true" outlineLevel="0" collapsed="false"/>
    <row r="70" customFormat="false" ht="21.8" hidden="false" customHeight="true" outlineLevel="0" collapsed="false">
      <c r="A70" s="14" t="s">
        <v>27</v>
      </c>
      <c r="B70" s="14"/>
      <c r="C70" s="14"/>
      <c r="D70" s="14"/>
      <c r="E70" s="14"/>
    </row>
    <row r="71" customFormat="false" ht="7.1" hidden="false" customHeight="true" outlineLevel="0" collapsed="false"/>
    <row r="72" customFormat="false" ht="12.8" hidden="false" customHeight="false" outlineLevel="0" collapsed="false">
      <c r="B72" s="15" t="s">
        <v>28</v>
      </c>
      <c r="C72" s="15" t="n">
        <f aca="false">C17/12</f>
        <v>0.00125</v>
      </c>
    </row>
    <row r="73" customFormat="false" ht="12.8" hidden="false" customHeight="false" outlineLevel="0" collapsed="false">
      <c r="B73" s="15" t="s">
        <v>29</v>
      </c>
      <c r="C73" s="15" t="n">
        <f aca="false">1+C72</f>
        <v>1.00125</v>
      </c>
    </row>
    <row r="74" customFormat="false" ht="12.8" hidden="false" customHeight="false" outlineLevel="0" collapsed="false">
      <c r="B74" s="15" t="s">
        <v>30</v>
      </c>
      <c r="C74" s="16" t="n">
        <f aca="false">C9*C72</f>
        <v>300</v>
      </c>
    </row>
    <row r="75" customFormat="false" ht="12.8" hidden="false" customHeight="false" outlineLevel="0" collapsed="false">
      <c r="B75" s="15"/>
      <c r="C75" s="15"/>
    </row>
    <row r="76" customFormat="false" ht="21.75" hidden="false" customHeight="true" outlineLevel="0" collapsed="false">
      <c r="B76" s="15" t="s">
        <v>31</v>
      </c>
      <c r="C76" s="16" t="n">
        <f aca="false">C9-((C19-C74)*((C73^C13)-1)/C72)</f>
        <v>198913.338579095</v>
      </c>
    </row>
    <row r="77" customFormat="false" ht="12.8" hidden="false" customHeight="false" outlineLevel="0" collapsed="false">
      <c r="B77" s="15"/>
      <c r="C77" s="15"/>
    </row>
    <row r="78" customFormat="false" ht="12.8" hidden="false" customHeight="false" outlineLevel="0" collapsed="false">
      <c r="B78" s="16" t="s">
        <v>32</v>
      </c>
      <c r="C78" s="16" t="n">
        <f aca="false">C76*C72</f>
        <v>248.641673223869</v>
      </c>
    </row>
  </sheetData>
  <mergeCells count="10">
    <mergeCell ref="A3:E3"/>
    <mergeCell ref="A5:E5"/>
    <mergeCell ref="A25:D25"/>
    <mergeCell ref="A32:E32"/>
    <mergeCell ref="A39:E39"/>
    <mergeCell ref="A45:E45"/>
    <mergeCell ref="A51:E51"/>
    <mergeCell ref="A57:E57"/>
    <mergeCell ref="A64:E64"/>
    <mergeCell ref="A70:E70"/>
  </mergeCells>
  <printOptions headings="false" gridLines="true" gridLinesSet="true" horizontalCentered="false" verticalCentered="false"/>
  <pageMargins left="0.7875" right="0.7875" top="0.39375" bottom="0.39375" header="0.511805555555555" footer="0.51180555555555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155</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2020-04-01T08:11:18Z</dcterms:created>
  <dc:creator/>
  <dc:description/>
  <dc:language>de-DE</dc:language>
  <cp:lastModifiedBy/>
  <cp:lastPrinted>2020-04-23T10:15:38Z</cp:lastPrinted>
  <dcterms:modified xsi:type="dcterms:W3CDTF">2020-04-24T08:56:06Z</dcterms:modified>
  <cp:revision>32</cp:revision>
  <dc:subject/>
  <dc:title/>
</cp:coreProperties>
</file>